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cuments\Торги 2025\Охрана июль-декабрь\Охрана июль 2026\"/>
    </mc:Choice>
  </mc:AlternateContent>
  <xr:revisionPtr revIDLastSave="0" documentId="13_ncr:1_{1DC1A21A-82C0-40F6-B45A-2C95C3EEAFE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4" r:id="rId1"/>
  </sheets>
  <definedNames>
    <definedName name="_xlnm.Print_Titles" localSheetId="0">'Обоснование НМЦК'!$4:$5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4" l="1"/>
  <c r="F6" i="4"/>
  <c r="F22" i="4" l="1"/>
  <c r="F20" i="4" s="1"/>
  <c r="F8" i="4"/>
  <c r="F16" i="4" l="1"/>
  <c r="F15" i="4"/>
  <c r="F12" i="4"/>
  <c r="F17" i="4" l="1"/>
  <c r="F19" i="4" s="1"/>
  <c r="F28" i="4" l="1"/>
  <c r="F31" i="4" l="1"/>
  <c r="F32" i="4" s="1"/>
  <c r="F34" i="4" l="1"/>
  <c r="F36" i="4" s="1"/>
  <c r="F37" i="4" l="1"/>
  <c r="F38" i="4" l="1"/>
</calcChain>
</file>

<file path=xl/sharedStrings.xml><?xml version="1.0" encoding="utf-8"?>
<sst xmlns="http://schemas.openxmlformats.org/spreadsheetml/2006/main" count="156" uniqueCount="101">
  <si>
    <t>Наименование показателя</t>
  </si>
  <si>
    <t>Ки</t>
  </si>
  <si>
    <t>СНР</t>
  </si>
  <si>
    <t>БЗП</t>
  </si>
  <si>
    <t>МРОТ</t>
  </si>
  <si>
    <t>Дн</t>
  </si>
  <si>
    <t>Двп</t>
  </si>
  <si>
    <t>Дрк</t>
  </si>
  <si>
    <t>СВ</t>
  </si>
  <si>
    <t>РО</t>
  </si>
  <si>
    <t>Y</t>
  </si>
  <si>
    <t>U</t>
  </si>
  <si>
    <t>(Си*Ки)+КР+П)*Iинфл+НДС</t>
  </si>
  <si>
    <t>НДС</t>
  </si>
  <si>
    <t>Значения, изменяемые заказчиком</t>
  </si>
  <si>
    <t>Си=
(БЗП+Дн+Двп+Дрк+РО+СВ)*U</t>
  </si>
  <si>
    <t>КР=
(Си*Ки)*0,2</t>
  </si>
  <si>
    <t>П=
((Си*Ки)+КР)*0,05</t>
  </si>
  <si>
    <t>№ п/п</t>
  </si>
  <si>
    <t>Единица измерения</t>
  </si>
  <si>
    <t>мес</t>
  </si>
  <si>
    <t>час</t>
  </si>
  <si>
    <t>Период работы поста в ночное время (с 22:00 до 6:00)</t>
  </si>
  <si>
    <t>Общее количество дней охраны</t>
  </si>
  <si>
    <t>день</t>
  </si>
  <si>
    <t>Количество нерабочих праздничных дней</t>
  </si>
  <si>
    <t>руб/час</t>
  </si>
  <si>
    <t>Дополнительные коэффициенты:</t>
  </si>
  <si>
    <t>Массовые мероприятия</t>
  </si>
  <si>
    <t>Базовый коэффициент</t>
  </si>
  <si>
    <t>Наличие спецсредств</t>
  </si>
  <si>
    <t>Наличие оружия</t>
  </si>
  <si>
    <t>Объект антитеррора</t>
  </si>
  <si>
    <t>Допуск к гостайне</t>
  </si>
  <si>
    <t>Суммарное значение дополнительных коэффициентов не может превышать 0,35</t>
  </si>
  <si>
    <t>при наличии требований устанавливается 0,05</t>
  </si>
  <si>
    <t>при наличии требований устанавливается 0,2</t>
  </si>
  <si>
    <t>при наличии требований устанавливается 0,3</t>
  </si>
  <si>
    <t>при наличии требований устанавливается 0,1</t>
  </si>
  <si>
    <t>х</t>
  </si>
  <si>
    <t>руб/мес</t>
  </si>
  <si>
    <t>час/мес</t>
  </si>
  <si>
    <t>Индекс потребительских цен</t>
  </si>
  <si>
    <t>Cтсо</t>
  </si>
  <si>
    <t>Пояснения</t>
  </si>
  <si>
    <t>Минимальный размер оплаты труда</t>
  </si>
  <si>
    <t>Среднемесячное количество рабочих часов</t>
  </si>
  <si>
    <t>Сокращенное наименование показателя</t>
  </si>
  <si>
    <t>Базовая заработная плата</t>
  </si>
  <si>
    <t xml:space="preserve"> - </t>
  </si>
  <si>
    <t xml:space="preserve"> -</t>
  </si>
  <si>
    <t>Доплата за работу в ночное время</t>
  </si>
  <si>
    <t>указывается в соответствии с потребностями заказчика</t>
  </si>
  <si>
    <t>Доплата за работу в выходные  и праздничные дни</t>
  </si>
  <si>
    <t>Доплата за работу в районах Крайнего Севера и приравненных к ним местностях</t>
  </si>
  <si>
    <t>Резерв на отпуск</t>
  </si>
  <si>
    <t>Страховые взносы</t>
  </si>
  <si>
    <t>Ставка страховых взносов</t>
  </si>
  <si>
    <t>Корректирующий коэффициент</t>
  </si>
  <si>
    <t xml:space="preserve">рассчитывается автоматически </t>
  </si>
  <si>
    <t>Uд</t>
  </si>
  <si>
    <t>Uб</t>
  </si>
  <si>
    <t>Прямые затраты</t>
  </si>
  <si>
    <t>Количество часов работы работника по контракту на 1 посту охраны</t>
  </si>
  <si>
    <t>Косвенные расходы</t>
  </si>
  <si>
    <t>Стоимость выполнения работ по проектированию , монтажу и эксплутационному обслуживанию технических средств охраны</t>
  </si>
  <si>
    <t>Налог на добавленную стоимость</t>
  </si>
  <si>
    <t>Iинфл</t>
  </si>
  <si>
    <t>Количество постов охраны</t>
  </si>
  <si>
    <t>n</t>
  </si>
  <si>
    <t>Прибыль</t>
  </si>
  <si>
    <t>Значения, не изменяемые заказчиком</t>
  </si>
  <si>
    <t>Режим работы поста
(часов в сутки)</t>
  </si>
  <si>
    <t>Срок оказания охранных услуг (в месяцах)</t>
  </si>
  <si>
    <t>в случае, если охранные услуги не оказываются в ночное время (с 22:00 до 6:00 часов) указывается значение равное 0</t>
  </si>
  <si>
    <t>количество дней за весь срок оказания охранных услуг</t>
  </si>
  <si>
    <t>стоимость указывается без НДС, так как расчет НДС предусмотрен формулой расчета НМЦК</t>
  </si>
  <si>
    <t>НМЦК в месяц</t>
  </si>
  <si>
    <t>количество нерабочих праздничных дней за весь срок оказания охранных услуг (согласно производственному календарю);
в случае, если охранные услуги не оказываются в нерабочие праздничные дни указывается значение равное 0</t>
  </si>
  <si>
    <t xml:space="preserve">Uб = 1 - пост охраны в составе 1 работника с режимом работы 24 часа
Uб = 1,5 - пост охраны в составе 1 работника с режимом работы 12 часов
Uб = 2-0,0417*количество часов работы поста - пост охраны в составе 1 работника с режимом работы, отличным от 24 и 12 ч (но не более 24 ч и не менее 3 ч ) </t>
  </si>
  <si>
    <t>расчет произведен для одного поста охраны в составе одного работника;
в случае необходимости наличия нескольких постов охраны с одниковыми условиями и режимом работы значение показателя может быть изменено и расчет НМЦК будет произведен автоматически</t>
  </si>
  <si>
    <t>0 для Владимирской области</t>
  </si>
  <si>
    <t>НМЦК в час</t>
  </si>
  <si>
    <t>Указывается исходя из установленного размера на день подготовки НМЦК</t>
  </si>
  <si>
    <t>руб</t>
  </si>
  <si>
    <t>принимается равным 1, если расчет НМЦК и начало срока действия контракта приходятся на один календарный год,
иначе рассчитывается как средне арифметическое между индексами на каждый год срока действия контракта в соответствии с ПП РФ от 14.11.2015 №1234: 2021 год - 1,046; 2022 - 1,041; 2023 - 1,045</t>
  </si>
  <si>
    <t>НМЦК в сутки</t>
  </si>
  <si>
    <t>руб/сутки</t>
  </si>
  <si>
    <t>НМЦК закупки при ед. измерения -чел./час</t>
  </si>
  <si>
    <t>Указывается количество часов, с учетов количества постов охранников, количество охранников и графика работы охранников в часах</t>
  </si>
  <si>
    <r>
      <rPr>
        <u/>
        <sz val="12"/>
        <color theme="1"/>
        <rFont val="Times New Roman"/>
        <family val="1"/>
        <charset val="204"/>
      </rPr>
      <t>Среднемесячное количество рабочих часов</t>
    </r>
    <r>
      <rPr>
        <sz val="12"/>
        <color theme="1"/>
        <rFont val="Times New Roman"/>
        <family val="1"/>
        <charset val="204"/>
      </rPr>
      <t xml:space="preserve">
Количество рабочих часов в год по производственному календарю на 2026 год для 40-часовой пятидневной раб.нед </t>
    </r>
  </si>
  <si>
    <t>Единица измерения – чел/час</t>
  </si>
  <si>
    <t>Контрактный управляющий/Руководитель контрактной службы</t>
  </si>
  <si>
    <t>Заведующий хозяйством _________________________Манукян  В.И.</t>
  </si>
  <si>
    <t>(должность)                                                                          (подпись/расшифровка подписи)</t>
  </si>
  <si>
    <t xml:space="preserve"> Приложение № 1 к обоснованию</t>
  </si>
  <si>
    <t>Цена за единицу измерения – 419,44 рублей</t>
  </si>
  <si>
    <t xml:space="preserve">                     «17» июня 2026год                                            </t>
  </si>
  <si>
    <t>Количество - 1512</t>
  </si>
  <si>
    <t>НМЦК – 634193,28 рублей</t>
  </si>
  <si>
    <r>
      <rPr>
        <b/>
        <sz val="11"/>
        <rFont val="PT Astra Serif"/>
        <family val="1"/>
        <charset val="204"/>
      </rPr>
      <t>Обоснование начальной (максимальной) цены контракта на оказание охранных услуг с 30.06.2026 по 31.08.2026</t>
    </r>
    <r>
      <rPr>
        <b/>
        <sz val="11"/>
        <color rgb="FFFF0000"/>
        <rFont val="PT Astra Serif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</si>
</sst>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PT Astra Serif"/>
      <family val="2"/>
      <charset val="204"/>
    </font>
    <font>
      <b/>
      <sz val="11"/>
      <color rgb="FFFF000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PT Astra Serif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/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/>
    <xf numFmtId="2" fontId="3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wrapText="1"/>
    </xf>
    <xf numFmtId="4" fontId="3" fillId="0" borderId="3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 wrapText="1"/>
    </xf>
    <xf numFmtId="4" fontId="7" fillId="0" borderId="1" xfId="0" applyNumberFormat="1" applyFont="1" applyBorder="1" applyAlignment="1"/>
    <xf numFmtId="0" fontId="4" fillId="0" borderId="1" xfId="0" applyFont="1" applyFill="1" applyBorder="1"/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wrapText="1"/>
    </xf>
    <xf numFmtId="0" fontId="3" fillId="4" borderId="1" xfId="0" applyFont="1" applyFill="1" applyBorder="1"/>
    <xf numFmtId="2" fontId="4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3" fillId="0" borderId="0" xfId="0" applyFont="1"/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showWhiteSpace="0" zoomScale="70" zoomScaleNormal="70" zoomScalePageLayoutView="85" workbookViewId="0">
      <selection activeCell="A2" sqref="A2:G2"/>
    </sheetView>
  </sheetViews>
  <sheetFormatPr defaultRowHeight="14.25"/>
  <cols>
    <col min="1" max="1" width="8.125" customWidth="1"/>
    <col min="2" max="2" width="29.375" customWidth="1"/>
    <col min="3" max="3" width="15" customWidth="1"/>
    <col min="4" max="4" width="11.625" customWidth="1"/>
    <col min="5" max="5" width="20" customWidth="1"/>
    <col min="6" max="6" width="18.5" customWidth="1"/>
    <col min="7" max="7" width="72.25" customWidth="1"/>
  </cols>
  <sheetData>
    <row r="1" spans="1:7">
      <c r="G1" s="1" t="s">
        <v>95</v>
      </c>
    </row>
    <row r="2" spans="1:7" ht="34.5" customHeight="1">
      <c r="A2" s="64" t="s">
        <v>100</v>
      </c>
      <c r="B2" s="65"/>
      <c r="C2" s="65"/>
      <c r="D2" s="65"/>
      <c r="E2" s="65"/>
      <c r="F2" s="65"/>
      <c r="G2" s="65"/>
    </row>
    <row r="4" spans="1:7" ht="47.25">
      <c r="A4" s="2" t="s">
        <v>18</v>
      </c>
      <c r="B4" s="2" t="s">
        <v>0</v>
      </c>
      <c r="C4" s="2" t="s">
        <v>47</v>
      </c>
      <c r="D4" s="2" t="s">
        <v>19</v>
      </c>
      <c r="E4" s="3" t="s">
        <v>14</v>
      </c>
      <c r="F4" s="2" t="s">
        <v>71</v>
      </c>
      <c r="G4" s="2" t="s">
        <v>44</v>
      </c>
    </row>
    <row r="5" spans="1:7" ht="15.75">
      <c r="A5" s="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</row>
    <row r="6" spans="1:7" ht="48.75" customHeight="1">
      <c r="A6" s="5">
        <v>1</v>
      </c>
      <c r="B6" s="6" t="s">
        <v>45</v>
      </c>
      <c r="C6" s="6" t="s">
        <v>4</v>
      </c>
      <c r="D6" s="7" t="s">
        <v>40</v>
      </c>
      <c r="E6" s="36">
        <v>27093</v>
      </c>
      <c r="F6" s="20">
        <f>E6</f>
        <v>27093</v>
      </c>
      <c r="G6" s="35" t="s">
        <v>83</v>
      </c>
    </row>
    <row r="7" spans="1:7" ht="47.25">
      <c r="A7" s="5">
        <v>2</v>
      </c>
      <c r="B7" s="10" t="s">
        <v>46</v>
      </c>
      <c r="C7" s="10" t="s">
        <v>2</v>
      </c>
      <c r="D7" s="11" t="s">
        <v>41</v>
      </c>
      <c r="E7" s="12">
        <v>164.33</v>
      </c>
      <c r="F7" s="20" t="s">
        <v>39</v>
      </c>
      <c r="G7" s="9" t="s">
        <v>90</v>
      </c>
    </row>
    <row r="8" spans="1:7" ht="25.5" customHeight="1">
      <c r="A8" s="5">
        <v>3</v>
      </c>
      <c r="B8" s="6" t="s">
        <v>48</v>
      </c>
      <c r="C8" s="6" t="s">
        <v>3</v>
      </c>
      <c r="D8" s="7" t="s">
        <v>26</v>
      </c>
      <c r="E8" s="8" t="s">
        <v>39</v>
      </c>
      <c r="F8" s="20">
        <f>F6/E7</f>
        <v>164.86946996896486</v>
      </c>
      <c r="G8" s="13"/>
    </row>
    <row r="9" spans="1:7" ht="33.75" customHeight="1">
      <c r="A9" s="5">
        <v>4</v>
      </c>
      <c r="B9" s="10" t="s">
        <v>73</v>
      </c>
      <c r="C9" s="14" t="s">
        <v>49</v>
      </c>
      <c r="D9" s="15" t="s">
        <v>20</v>
      </c>
      <c r="E9" s="3">
        <v>1</v>
      </c>
      <c r="F9" s="20" t="s">
        <v>39</v>
      </c>
      <c r="G9" s="16" t="s">
        <v>52</v>
      </c>
    </row>
    <row r="10" spans="1:7" ht="31.5">
      <c r="A10" s="5">
        <v>5</v>
      </c>
      <c r="B10" s="10" t="s">
        <v>72</v>
      </c>
      <c r="C10" s="17" t="s">
        <v>50</v>
      </c>
      <c r="D10" s="15" t="s">
        <v>21</v>
      </c>
      <c r="E10" s="18">
        <v>24</v>
      </c>
      <c r="F10" s="20" t="s">
        <v>39</v>
      </c>
      <c r="G10" s="13" t="s">
        <v>52</v>
      </c>
    </row>
    <row r="11" spans="1:7" ht="31.5">
      <c r="A11" s="5">
        <v>6</v>
      </c>
      <c r="B11" s="10" t="s">
        <v>22</v>
      </c>
      <c r="C11" s="10" t="s">
        <v>49</v>
      </c>
      <c r="D11" s="15" t="s">
        <v>21</v>
      </c>
      <c r="E11" s="3">
        <v>8</v>
      </c>
      <c r="F11" s="20" t="s">
        <v>39</v>
      </c>
      <c r="G11" s="16" t="s">
        <v>74</v>
      </c>
    </row>
    <row r="12" spans="1:7" ht="31.5">
      <c r="A12" s="5">
        <v>7</v>
      </c>
      <c r="B12" s="6" t="s">
        <v>51</v>
      </c>
      <c r="C12" s="6" t="s">
        <v>5</v>
      </c>
      <c r="D12" s="19" t="s">
        <v>21</v>
      </c>
      <c r="E12" s="8" t="s">
        <v>39</v>
      </c>
      <c r="F12" s="20">
        <f>F8*20%*(E11/E10)</f>
        <v>10.991297997930992</v>
      </c>
      <c r="G12" s="21"/>
    </row>
    <row r="13" spans="1:7" ht="31.5">
      <c r="A13" s="5">
        <v>8</v>
      </c>
      <c r="B13" s="10" t="s">
        <v>23</v>
      </c>
      <c r="C13" s="10" t="s">
        <v>50</v>
      </c>
      <c r="D13" s="22" t="s">
        <v>24</v>
      </c>
      <c r="E13" s="3">
        <v>63</v>
      </c>
      <c r="F13" s="20" t="s">
        <v>39</v>
      </c>
      <c r="G13" s="16" t="s">
        <v>75</v>
      </c>
    </row>
    <row r="14" spans="1:7" ht="78.75">
      <c r="A14" s="5">
        <v>9</v>
      </c>
      <c r="B14" s="10" t="s">
        <v>25</v>
      </c>
      <c r="C14" s="10" t="s">
        <v>50</v>
      </c>
      <c r="D14" s="22" t="s">
        <v>24</v>
      </c>
      <c r="E14" s="3">
        <v>0</v>
      </c>
      <c r="F14" s="20" t="s">
        <v>39</v>
      </c>
      <c r="G14" s="16" t="s">
        <v>78</v>
      </c>
    </row>
    <row r="15" spans="1:7" ht="31.5">
      <c r="A15" s="5">
        <v>10</v>
      </c>
      <c r="B15" s="6" t="s">
        <v>53</v>
      </c>
      <c r="C15" s="6" t="s">
        <v>6</v>
      </c>
      <c r="D15" s="19" t="s">
        <v>21</v>
      </c>
      <c r="E15" s="8" t="s">
        <v>39</v>
      </c>
      <c r="F15" s="20">
        <f>(F8*24)*(E14/E13)/24</f>
        <v>0</v>
      </c>
      <c r="G15" s="16"/>
    </row>
    <row r="16" spans="1:7" ht="120.75" customHeight="1">
      <c r="A16" s="5">
        <v>11</v>
      </c>
      <c r="B16" s="10" t="s">
        <v>54</v>
      </c>
      <c r="C16" s="10" t="s">
        <v>7</v>
      </c>
      <c r="D16" s="22" t="s">
        <v>21</v>
      </c>
      <c r="E16" s="2">
        <v>0</v>
      </c>
      <c r="F16" s="20">
        <f>F8*E16</f>
        <v>0</v>
      </c>
      <c r="G16" s="23" t="s">
        <v>81</v>
      </c>
    </row>
    <row r="17" spans="1:7" ht="30" customHeight="1">
      <c r="A17" s="5">
        <v>12</v>
      </c>
      <c r="B17" s="6" t="s">
        <v>55</v>
      </c>
      <c r="C17" s="6" t="s">
        <v>9</v>
      </c>
      <c r="D17" s="24" t="s">
        <v>21</v>
      </c>
      <c r="E17" s="8" t="s">
        <v>39</v>
      </c>
      <c r="F17" s="20">
        <f>(F8+F12+F15+F16)/12</f>
        <v>14.655063997241321</v>
      </c>
      <c r="G17" s="13"/>
    </row>
    <row r="18" spans="1:7" ht="30.75" customHeight="1">
      <c r="A18" s="5">
        <v>13</v>
      </c>
      <c r="B18" s="6" t="s">
        <v>57</v>
      </c>
      <c r="C18" s="6" t="s">
        <v>10</v>
      </c>
      <c r="D18" s="25"/>
      <c r="E18" s="8" t="s">
        <v>39</v>
      </c>
      <c r="F18" s="20">
        <v>0.30199999999999999</v>
      </c>
      <c r="G18" s="13"/>
    </row>
    <row r="19" spans="1:7" ht="40.5" customHeight="1">
      <c r="A19" s="5">
        <v>14</v>
      </c>
      <c r="B19" s="6" t="s">
        <v>56</v>
      </c>
      <c r="C19" s="6" t="s">
        <v>8</v>
      </c>
      <c r="D19" s="19" t="s">
        <v>26</v>
      </c>
      <c r="E19" s="8" t="s">
        <v>39</v>
      </c>
      <c r="F19" s="20">
        <f>(F8+F12+F15+F16+F17)*F18</f>
        <v>57.535781253169425</v>
      </c>
      <c r="G19" s="13"/>
    </row>
    <row r="20" spans="1:7" ht="15.75">
      <c r="A20" s="5">
        <v>15</v>
      </c>
      <c r="B20" s="6" t="s">
        <v>58</v>
      </c>
      <c r="C20" s="6" t="s">
        <v>11</v>
      </c>
      <c r="D20" s="6"/>
      <c r="E20" s="8" t="s">
        <v>39</v>
      </c>
      <c r="F20" s="20">
        <f>E21+F22</f>
        <v>1.1000000000000001</v>
      </c>
      <c r="G20" s="13" t="s">
        <v>59</v>
      </c>
    </row>
    <row r="21" spans="1:7" ht="111" customHeight="1">
      <c r="A21" s="5">
        <v>16</v>
      </c>
      <c r="B21" s="10" t="s">
        <v>29</v>
      </c>
      <c r="C21" s="14" t="s">
        <v>61</v>
      </c>
      <c r="D21" s="10"/>
      <c r="E21" s="3">
        <v>1</v>
      </c>
      <c r="F21" s="20" t="s">
        <v>39</v>
      </c>
      <c r="G21" s="9" t="s">
        <v>79</v>
      </c>
    </row>
    <row r="22" spans="1:7" ht="31.5">
      <c r="A22" s="5">
        <v>17</v>
      </c>
      <c r="B22" s="6" t="s">
        <v>27</v>
      </c>
      <c r="C22" s="26" t="s">
        <v>60</v>
      </c>
      <c r="D22" s="6"/>
      <c r="E22" s="8" t="s">
        <v>39</v>
      </c>
      <c r="F22" s="20">
        <f>SUM(E23:E27)</f>
        <v>0.1</v>
      </c>
      <c r="G22" s="9" t="s">
        <v>34</v>
      </c>
    </row>
    <row r="23" spans="1:7" ht="15.75">
      <c r="A23" s="5">
        <v>18</v>
      </c>
      <c r="B23" s="14" t="s">
        <v>30</v>
      </c>
      <c r="C23" s="10" t="s">
        <v>50</v>
      </c>
      <c r="D23" s="10"/>
      <c r="E23" s="3">
        <v>0</v>
      </c>
      <c r="F23" s="20" t="s">
        <v>39</v>
      </c>
      <c r="G23" s="5" t="s">
        <v>35</v>
      </c>
    </row>
    <row r="24" spans="1:7" ht="15.75">
      <c r="A24" s="5">
        <v>19</v>
      </c>
      <c r="B24" s="10" t="s">
        <v>31</v>
      </c>
      <c r="C24" s="10" t="s">
        <v>50</v>
      </c>
      <c r="D24" s="10"/>
      <c r="E24" s="3">
        <v>0</v>
      </c>
      <c r="F24" s="20" t="s">
        <v>39</v>
      </c>
      <c r="G24" s="5" t="s">
        <v>36</v>
      </c>
    </row>
    <row r="25" spans="1:7" ht="15.75">
      <c r="A25" s="5">
        <v>20</v>
      </c>
      <c r="B25" s="14" t="s">
        <v>28</v>
      </c>
      <c r="C25" s="10" t="s">
        <v>50</v>
      </c>
      <c r="D25" s="10"/>
      <c r="E25" s="3">
        <v>0</v>
      </c>
      <c r="F25" s="20" t="s">
        <v>39</v>
      </c>
      <c r="G25" s="5" t="s">
        <v>37</v>
      </c>
    </row>
    <row r="26" spans="1:7" ht="15.75">
      <c r="A26" s="5">
        <v>21</v>
      </c>
      <c r="B26" s="14" t="s">
        <v>32</v>
      </c>
      <c r="C26" s="10" t="s">
        <v>50</v>
      </c>
      <c r="D26" s="10"/>
      <c r="E26" s="3">
        <v>0.1</v>
      </c>
      <c r="F26" s="20" t="s">
        <v>39</v>
      </c>
      <c r="G26" s="5" t="s">
        <v>38</v>
      </c>
    </row>
    <row r="27" spans="1:7" ht="15.75">
      <c r="A27" s="5">
        <v>22</v>
      </c>
      <c r="B27" s="14" t="s">
        <v>33</v>
      </c>
      <c r="C27" s="10" t="s">
        <v>50</v>
      </c>
      <c r="D27" s="10"/>
      <c r="E27" s="3">
        <v>0</v>
      </c>
      <c r="F27" s="20" t="s">
        <v>39</v>
      </c>
      <c r="G27" s="5" t="s">
        <v>35</v>
      </c>
    </row>
    <row r="28" spans="1:7" ht="47.25">
      <c r="A28" s="5">
        <v>23</v>
      </c>
      <c r="B28" s="6" t="s">
        <v>62</v>
      </c>
      <c r="C28" s="6" t="s">
        <v>15</v>
      </c>
      <c r="D28" s="19" t="s">
        <v>26</v>
      </c>
      <c r="E28" s="8" t="s">
        <v>39</v>
      </c>
      <c r="F28" s="20">
        <f>(F8+F12+F15+F16+F17+F19)*F20</f>
        <v>272.8567745390373</v>
      </c>
      <c r="G28" s="13"/>
    </row>
    <row r="29" spans="1:7" ht="47.25">
      <c r="A29" s="5">
        <v>24</v>
      </c>
      <c r="B29" s="6" t="s">
        <v>63</v>
      </c>
      <c r="C29" s="6" t="s">
        <v>1</v>
      </c>
      <c r="D29" s="6" t="s">
        <v>41</v>
      </c>
      <c r="E29" s="8" t="s">
        <v>39</v>
      </c>
      <c r="F29" s="20">
        <f>E13*E10/E9</f>
        <v>1512</v>
      </c>
      <c r="G29" s="21"/>
    </row>
    <row r="30" spans="1:7" ht="75.75" customHeight="1">
      <c r="A30" s="5">
        <v>25</v>
      </c>
      <c r="B30" s="10" t="s">
        <v>68</v>
      </c>
      <c r="C30" s="10" t="s">
        <v>69</v>
      </c>
      <c r="D30" s="10"/>
      <c r="E30" s="3">
        <v>1</v>
      </c>
      <c r="F30" s="20" t="s">
        <v>39</v>
      </c>
      <c r="G30" s="27" t="s">
        <v>80</v>
      </c>
    </row>
    <row r="31" spans="1:7" ht="31.5">
      <c r="A31" s="5">
        <v>26</v>
      </c>
      <c r="B31" s="6" t="s">
        <v>64</v>
      </c>
      <c r="C31" s="6" t="s">
        <v>16</v>
      </c>
      <c r="D31" s="7" t="s">
        <v>40</v>
      </c>
      <c r="E31" s="8" t="s">
        <v>39</v>
      </c>
      <c r="F31" s="20">
        <f>(F28*F29)*E30*0.2</f>
        <v>82511.888620604877</v>
      </c>
      <c r="G31" s="13"/>
    </row>
    <row r="32" spans="1:7" ht="47.25">
      <c r="A32" s="5">
        <v>27</v>
      </c>
      <c r="B32" s="6" t="s">
        <v>70</v>
      </c>
      <c r="C32" s="6" t="s">
        <v>17</v>
      </c>
      <c r="D32" s="7" t="s">
        <v>40</v>
      </c>
      <c r="E32" s="8" t="s">
        <v>39</v>
      </c>
      <c r="F32" s="20">
        <f>((F28*F29)*E30+F31)*0.05</f>
        <v>24753.566586181463</v>
      </c>
      <c r="G32" s="13"/>
    </row>
    <row r="33" spans="1:7" ht="100.5" customHeight="1">
      <c r="A33" s="5">
        <v>28</v>
      </c>
      <c r="B33" s="10" t="s">
        <v>65</v>
      </c>
      <c r="C33" s="10" t="s">
        <v>43</v>
      </c>
      <c r="D33" s="28" t="s">
        <v>40</v>
      </c>
      <c r="E33" s="29">
        <v>0</v>
      </c>
      <c r="F33" s="20" t="s">
        <v>39</v>
      </c>
      <c r="G33" s="27" t="s">
        <v>76</v>
      </c>
    </row>
    <row r="34" spans="1:7" ht="31.5">
      <c r="A34" s="5">
        <v>29</v>
      </c>
      <c r="B34" s="6" t="s">
        <v>66</v>
      </c>
      <c r="C34" s="26" t="s">
        <v>13</v>
      </c>
      <c r="D34" s="30" t="s">
        <v>40</v>
      </c>
      <c r="E34" s="8" t="s">
        <v>39</v>
      </c>
      <c r="F34" s="20">
        <f>((F28*F29)*E30+F31+F32+E33)*22%</f>
        <v>114361.47762815836</v>
      </c>
      <c r="G34" s="31"/>
    </row>
    <row r="35" spans="1:7" ht="78.75">
      <c r="A35" s="5">
        <v>30</v>
      </c>
      <c r="B35" s="41" t="s">
        <v>42</v>
      </c>
      <c r="C35" s="44" t="s">
        <v>67</v>
      </c>
      <c r="D35" s="42"/>
      <c r="E35" s="38">
        <v>1</v>
      </c>
      <c r="F35" s="20" t="s">
        <v>39</v>
      </c>
      <c r="G35" s="43" t="s">
        <v>85</v>
      </c>
    </row>
    <row r="36" spans="1:7" ht="31.5">
      <c r="A36" s="5">
        <v>31</v>
      </c>
      <c r="B36" s="45" t="s">
        <v>77</v>
      </c>
      <c r="C36" s="46" t="s">
        <v>12</v>
      </c>
      <c r="D36" s="47" t="s">
        <v>40</v>
      </c>
      <c r="E36" s="39" t="s">
        <v>39</v>
      </c>
      <c r="F36" s="61">
        <f>((F28*F29)*E30+F31+F32+E33)*E35+F34</f>
        <v>634186.37593796907</v>
      </c>
      <c r="G36" s="48"/>
    </row>
    <row r="37" spans="1:7" ht="15.75">
      <c r="A37" s="5">
        <v>32</v>
      </c>
      <c r="B37" s="45" t="s">
        <v>82</v>
      </c>
      <c r="C37" s="46"/>
      <c r="D37" s="49" t="s">
        <v>26</v>
      </c>
      <c r="E37" s="39" t="s">
        <v>39</v>
      </c>
      <c r="F37" s="61">
        <f>F36/F29</f>
        <v>419.43543382140814</v>
      </c>
      <c r="G37" s="48"/>
    </row>
    <row r="38" spans="1:7" ht="45.75" customHeight="1">
      <c r="A38" s="32">
        <v>33</v>
      </c>
      <c r="B38" s="51" t="s">
        <v>86</v>
      </c>
      <c r="C38" s="52"/>
      <c r="D38" s="53" t="s">
        <v>87</v>
      </c>
      <c r="E38" s="50" t="s">
        <v>39</v>
      </c>
      <c r="F38" s="63">
        <f>F37*24</f>
        <v>10066.450411713795</v>
      </c>
      <c r="G38" s="40"/>
    </row>
    <row r="39" spans="1:7" ht="31.5">
      <c r="A39" s="32">
        <v>34</v>
      </c>
      <c r="B39" s="54" t="s">
        <v>88</v>
      </c>
      <c r="C39" s="54"/>
      <c r="D39" s="54" t="s">
        <v>84</v>
      </c>
      <c r="E39" s="55">
        <v>1512</v>
      </c>
      <c r="F39" s="62">
        <v>634193.28</v>
      </c>
      <c r="G39" s="40" t="s">
        <v>89</v>
      </c>
    </row>
    <row r="40" spans="1:7" ht="15.75">
      <c r="A40" s="32"/>
      <c r="B40" s="54"/>
      <c r="C40" s="33"/>
      <c r="D40" s="33"/>
      <c r="E40" s="56"/>
      <c r="F40" s="34"/>
      <c r="G40" s="40"/>
    </row>
    <row r="41" spans="1:7" ht="15.75">
      <c r="A41" s="37"/>
    </row>
    <row r="43" spans="1:7" ht="15.75">
      <c r="B43" s="57" t="s">
        <v>91</v>
      </c>
    </row>
    <row r="44" spans="1:7" ht="15.75">
      <c r="B44" s="57" t="s">
        <v>98</v>
      </c>
    </row>
    <row r="45" spans="1:7" ht="31.5">
      <c r="B45" s="57" t="s">
        <v>96</v>
      </c>
    </row>
    <row r="46" spans="1:7" ht="15.75">
      <c r="B46" s="57" t="s">
        <v>99</v>
      </c>
    </row>
    <row r="49" spans="2:5" ht="15.75">
      <c r="B49" s="58" t="s">
        <v>92</v>
      </c>
      <c r="C49" s="58"/>
      <c r="D49" s="59"/>
      <c r="E49" s="59"/>
    </row>
    <row r="50" spans="2:5" ht="15.75">
      <c r="B50" s="58" t="s">
        <v>93</v>
      </c>
      <c r="C50" s="58"/>
      <c r="D50" s="59"/>
      <c r="E50" s="59"/>
    </row>
    <row r="51" spans="2:5" ht="15.75">
      <c r="B51" s="58" t="s">
        <v>94</v>
      </c>
      <c r="C51" s="58"/>
      <c r="D51" s="59"/>
      <c r="E51" s="59"/>
    </row>
    <row r="52" spans="2:5" ht="15.75">
      <c r="B52" s="60" t="s">
        <v>97</v>
      </c>
      <c r="C52" s="59"/>
      <c r="D52" s="59"/>
      <c r="E52" s="59"/>
    </row>
  </sheetData>
  <mergeCells count="1">
    <mergeCell ref="A2:G2"/>
  </mergeCells>
  <pageMargins left="0.23622047244094491" right="0.23622047244094491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Васильевна Горохова</dc:creator>
  <cp:lastModifiedBy>Пользователь</cp:lastModifiedBy>
  <cp:lastPrinted>2026-04-27T11:18:46Z</cp:lastPrinted>
  <dcterms:created xsi:type="dcterms:W3CDTF">2021-05-21T08:15:36Z</dcterms:created>
  <dcterms:modified xsi:type="dcterms:W3CDTF">2026-06-22T11:15:18Z</dcterms:modified>
</cp:coreProperties>
</file>